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84" windowWidth="22980" windowHeight="10056"/>
  </bookViews>
  <sheets>
    <sheet name="DJA" sheetId="2" r:id="rId1"/>
    <sheet name="data" sheetId="1" r:id="rId2"/>
    <sheet name="Sheet3" sheetId="3" r:id="rId3"/>
  </sheets>
  <definedNames>
    <definedName name="_xlnm._FilterDatabase" localSheetId="1" hidden="1">data!$A$1:$D$123</definedName>
  </definedNames>
  <calcPr calcId="125725"/>
</workbook>
</file>

<file path=xl/calcChain.xml><?xml version="1.0" encoding="utf-8"?>
<calcChain xmlns="http://schemas.openxmlformats.org/spreadsheetml/2006/main">
  <c r="M18" i="2" a="1"/>
  <c r="M18" s="1"/>
  <c r="M17" a="1"/>
  <c r="M17" s="1"/>
  <c r="M15" a="1"/>
  <c r="M15" s="1"/>
  <c r="M14" a="1"/>
  <c r="M14" s="1"/>
  <c r="M12" a="1"/>
  <c r="M12" s="1"/>
  <c r="M11" a="1"/>
  <c r="M11" s="1"/>
  <c r="I18" a="1"/>
  <c r="I18" s="1"/>
  <c r="I17" a="1"/>
  <c r="I17" s="1"/>
  <c r="I15" a="1"/>
  <c r="I15" s="1"/>
  <c r="I14" a="1"/>
  <c r="I14" s="1"/>
  <c r="I12" a="1"/>
  <c r="I12" s="1"/>
  <c r="I11" a="1"/>
  <c r="I11" s="1"/>
  <c r="G18" a="1"/>
  <c r="G18" s="1"/>
  <c r="G17" a="1"/>
  <c r="G17" s="1"/>
  <c r="G15" a="1"/>
  <c r="G15" s="1"/>
  <c r="G14" a="1"/>
  <c r="G14" s="1"/>
  <c r="G12" a="1"/>
  <c r="G12" s="1"/>
  <c r="G11" a="1"/>
  <c r="G11" s="1"/>
  <c r="E18" a="1"/>
  <c r="E18" s="1"/>
  <c r="E17" a="1"/>
  <c r="E17" s="1"/>
  <c r="E15" a="1"/>
  <c r="E15" s="1"/>
  <c r="E14" a="1"/>
  <c r="E14" s="1"/>
  <c r="E12" a="1"/>
  <c r="E12" s="1"/>
  <c r="E11" a="1"/>
  <c r="E11" s="1"/>
  <c r="C18" a="1"/>
  <c r="C18" s="1"/>
  <c r="C17" a="1"/>
  <c r="C17" s="1"/>
  <c r="C15" a="1"/>
  <c r="C15" s="1"/>
  <c r="C14" a="1"/>
  <c r="C14" s="1"/>
  <c r="C12" a="1"/>
  <c r="C12" s="1"/>
  <c r="C11" a="1"/>
  <c r="C11" s="1"/>
  <c r="B4"/>
  <c r="E20" l="1"/>
  <c r="I20"/>
  <c r="M20"/>
  <c r="C20"/>
  <c r="G20"/>
  <c r="K18"/>
  <c r="K17"/>
  <c r="K15"/>
  <c r="K14"/>
  <c r="K12"/>
  <c r="K11"/>
  <c r="K20" l="1"/>
  <c r="L18" s="1"/>
  <c r="F20" l="1"/>
  <c r="H20"/>
  <c r="L17"/>
  <c r="L14"/>
  <c r="L11"/>
  <c r="J20"/>
  <c r="L12"/>
  <c r="N17"/>
  <c r="N14"/>
  <c r="J17"/>
  <c r="J14"/>
  <c r="J11"/>
  <c r="H12"/>
  <c r="H15"/>
  <c r="H18"/>
  <c r="F11"/>
  <c r="N12"/>
  <c r="D15"/>
  <c r="H17"/>
  <c r="N18"/>
  <c r="H11"/>
  <c r="J12"/>
  <c r="N15"/>
  <c r="D11"/>
  <c r="D14"/>
  <c r="D17"/>
  <c r="N11"/>
  <c r="F14"/>
  <c r="J15"/>
  <c r="D18"/>
  <c r="J18"/>
  <c r="D12"/>
  <c r="H14"/>
  <c r="F17"/>
  <c r="F12"/>
  <c r="F15"/>
  <c r="F18"/>
  <c r="D20"/>
  <c r="L15"/>
  <c r="L20" l="1"/>
  <c r="N20"/>
</calcChain>
</file>

<file path=xl/sharedStrings.xml><?xml version="1.0" encoding="utf-8"?>
<sst xmlns="http://schemas.openxmlformats.org/spreadsheetml/2006/main" count="406" uniqueCount="25">
  <si>
    <t>Age Class</t>
  </si>
  <si>
    <t>Pine Density</t>
  </si>
  <si>
    <t>MPB Attack Severity</t>
  </si>
  <si>
    <t>Sum Of area_ha</t>
  </si>
  <si>
    <t>&gt;60 years</t>
  </si>
  <si>
    <t>&gt;70%</t>
  </si>
  <si>
    <t>Light (&lt;11%)</t>
  </si>
  <si>
    <t>Moderate (11-30%)</t>
  </si>
  <si>
    <t>No Attack</t>
  </si>
  <si>
    <t>Severe (31-50%)</t>
  </si>
  <si>
    <t>Very Severe (&gt;50%)</t>
  </si>
  <si>
    <t>30-70%</t>
  </si>
  <si>
    <t>21-40 years</t>
  </si>
  <si>
    <t>41-60 years</t>
  </si>
  <si>
    <t>Area (ha) of MPB Attack Severity by Age Class and Density within Pine Stands (Pine Species &gt;= 30% density - The Pine Mask)</t>
  </si>
  <si>
    <t>TSA Area</t>
  </si>
  <si>
    <t>Area (ha)</t>
  </si>
  <si>
    <t>Percent of all Pine (Pine Mask)</t>
  </si>
  <si>
    <t>All Severity</t>
  </si>
  <si>
    <t>Total Area of Attack (ha)</t>
  </si>
  <si>
    <t>Total</t>
  </si>
  <si>
    <t>DJA - 2011 MPB Update</t>
  </si>
  <si>
    <t>&lt;21 years</t>
  </si>
  <si>
    <t>MPB Attack as a percentage of Pine affected within the VRI Stand</t>
  </si>
  <si>
    <t>Pine Mask Unharvested Area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</si>
</sst>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6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5" fillId="8" borderId="15" xfId="0" applyFont="1" applyFill="1" applyBorder="1" applyAlignment="1">
      <alignment vertical="center"/>
    </xf>
    <xf numFmtId="0" fontId="3" fillId="8" borderId="0" xfId="0" applyFont="1" applyFill="1" applyBorder="1" applyAlignment="1">
      <alignment vertical="center"/>
    </xf>
    <xf numFmtId="0" fontId="5" fillId="8" borderId="0" xfId="0" applyFont="1" applyFill="1" applyBorder="1" applyAlignment="1">
      <alignment vertical="center"/>
    </xf>
    <xf numFmtId="0" fontId="5" fillId="8" borderId="16" xfId="0" applyFont="1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3" fillId="0" borderId="18" xfId="0" applyFont="1" applyBorder="1" applyAlignment="1">
      <alignment horizontal="right"/>
    </xf>
    <xf numFmtId="0" fontId="5" fillId="0" borderId="19" xfId="0" applyFont="1" applyBorder="1"/>
    <xf numFmtId="165" fontId="5" fillId="0" borderId="6" xfId="0" applyNumberFormat="1" applyFont="1" applyBorder="1" applyAlignment="1">
      <alignment vertical="center"/>
    </xf>
    <xf numFmtId="165" fontId="5" fillId="0" borderId="20" xfId="0" applyNumberFormat="1" applyFont="1" applyBorder="1"/>
    <xf numFmtId="165" fontId="5" fillId="0" borderId="13" xfId="0" applyNumberFormat="1" applyFont="1" applyBorder="1" applyAlignment="1">
      <alignment vertical="center"/>
    </xf>
    <xf numFmtId="165" fontId="5" fillId="0" borderId="19" xfId="0" applyNumberFormat="1" applyFont="1" applyBorder="1" applyAlignment="1">
      <alignment vertical="center"/>
    </xf>
    <xf numFmtId="164" fontId="3" fillId="0" borderId="19" xfId="0" applyNumberFormat="1" applyFont="1" applyBorder="1"/>
    <xf numFmtId="0" fontId="3" fillId="0" borderId="21" xfId="0" applyFont="1" applyBorder="1" applyAlignment="1">
      <alignment horizontal="center" vertical="center" wrapText="1"/>
    </xf>
    <xf numFmtId="165" fontId="5" fillId="0" borderId="21" xfId="0" applyNumberFormat="1" applyFont="1" applyBorder="1" applyAlignment="1">
      <alignment vertical="center"/>
    </xf>
    <xf numFmtId="165" fontId="5" fillId="0" borderId="8" xfId="0" applyNumberFormat="1" applyFont="1" applyBorder="1"/>
    <xf numFmtId="164" fontId="5" fillId="0" borderId="12" xfId="0" applyNumberFormat="1" applyFont="1" applyBorder="1" applyAlignment="1">
      <alignment vertical="center"/>
    </xf>
    <xf numFmtId="164" fontId="3" fillId="0" borderId="18" xfId="0" applyNumberFormat="1" applyFont="1" applyBorder="1"/>
    <xf numFmtId="3" fontId="3" fillId="0" borderId="0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</cellXfs>
  <cellStyles count="2">
    <cellStyle name="Normal" xfId="0" builtinId="0"/>
    <cellStyle name="Normal_data" xfId="1"/>
  </cellStyles>
  <dxfs count="0"/>
  <tableStyles count="0" defaultTableStyle="TableStyleMedium9" defaultPivotStyle="PivotStyleLight16"/>
  <colors>
    <mruColors>
      <color rgb="FF99CC00"/>
      <color rgb="FFFF6600"/>
      <color rgb="FFFFCC00"/>
      <color rgb="FFFFCC99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56"/>
  <sheetViews>
    <sheetView tabSelected="1" workbookViewId="0">
      <selection activeCell="C26" sqref="C26"/>
    </sheetView>
  </sheetViews>
  <sheetFormatPr defaultRowHeight="14.4"/>
  <cols>
    <col min="1" max="1" width="24.77734375" customWidth="1"/>
    <col min="2" max="2" width="11.109375" customWidth="1"/>
    <col min="3" max="3" width="11.44140625" bestFit="1" customWidth="1"/>
    <col min="4" max="4" width="10.88671875" customWidth="1"/>
    <col min="6" max="6" width="10.88671875" customWidth="1"/>
    <col min="8" max="8" width="10.88671875" customWidth="1"/>
    <col min="10" max="12" width="10.88671875" customWidth="1"/>
    <col min="14" max="14" width="10.88671875" customWidth="1"/>
  </cols>
  <sheetData>
    <row r="1" spans="1:33" ht="15.6">
      <c r="A1" s="2" t="s">
        <v>21</v>
      </c>
    </row>
    <row r="2" spans="1:33" ht="15.6">
      <c r="A2" s="2" t="s">
        <v>14</v>
      </c>
    </row>
    <row r="3" spans="1:33">
      <c r="A3" s="1" t="s">
        <v>15</v>
      </c>
      <c r="B3" s="33">
        <v>3180877.3632936701</v>
      </c>
    </row>
    <row r="4" spans="1:33">
      <c r="A4" s="1" t="s">
        <v>24</v>
      </c>
      <c r="B4" s="33">
        <f>SUM(data!D2:D200)</f>
        <v>761391.50956644386</v>
      </c>
    </row>
    <row r="5" spans="1:33">
      <c r="A5" s="1"/>
      <c r="B5" s="6"/>
    </row>
    <row r="6" spans="1:33" ht="15.6">
      <c r="A6" s="2" t="s">
        <v>23</v>
      </c>
      <c r="B6" s="6"/>
    </row>
    <row r="7" spans="1:33" ht="15" thickBo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5" thickBot="1">
      <c r="A8" s="34" t="s">
        <v>2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6"/>
      <c r="N8" s="37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>
      <c r="A9" s="38"/>
      <c r="B9" s="39"/>
      <c r="C9" s="46" t="s">
        <v>6</v>
      </c>
      <c r="D9" s="46"/>
      <c r="E9" s="47" t="s">
        <v>7</v>
      </c>
      <c r="F9" s="47"/>
      <c r="G9" s="48" t="s">
        <v>9</v>
      </c>
      <c r="H9" s="48"/>
      <c r="I9" s="49" t="s">
        <v>10</v>
      </c>
      <c r="J9" s="49"/>
      <c r="K9" s="39" t="s">
        <v>18</v>
      </c>
      <c r="L9" s="43"/>
      <c r="M9" s="44" t="s">
        <v>8</v>
      </c>
      <c r="N9" s="45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s="3" customFormat="1" ht="50.4" customHeight="1">
      <c r="A10" s="14" t="s">
        <v>0</v>
      </c>
      <c r="B10" s="12" t="s">
        <v>1</v>
      </c>
      <c r="C10" s="12" t="s">
        <v>16</v>
      </c>
      <c r="D10" s="13" t="s">
        <v>17</v>
      </c>
      <c r="E10" s="12" t="s">
        <v>16</v>
      </c>
      <c r="F10" s="13" t="s">
        <v>17</v>
      </c>
      <c r="G10" s="12" t="s">
        <v>16</v>
      </c>
      <c r="H10" s="13" t="s">
        <v>17</v>
      </c>
      <c r="I10" s="12" t="s">
        <v>16</v>
      </c>
      <c r="J10" s="13" t="s">
        <v>17</v>
      </c>
      <c r="K10" s="13" t="s">
        <v>19</v>
      </c>
      <c r="L10" s="28" t="s">
        <v>17</v>
      </c>
      <c r="M10" s="14" t="s">
        <v>16</v>
      </c>
      <c r="N10" s="15" t="s">
        <v>17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s="8" customFormat="1">
      <c r="A11" s="40" t="s">
        <v>12</v>
      </c>
      <c r="B11" s="9" t="s">
        <v>11</v>
      </c>
      <c r="C11" s="10">
        <f t="array" ref="C11">SUM(IF(data!A2:A200="21-40 years",IF(data!B2:B200="30-70%",IF(data!C2:C200="Light (&lt;11%)",data!D2:D200,0),0),0))</f>
        <v>3779.7501971341339</v>
      </c>
      <c r="D11" s="23">
        <f>C11/($K$20+$M$20)</f>
        <v>5.1723788116111143E-3</v>
      </c>
      <c r="E11" s="10">
        <f t="array" ref="E11">SUM(IF(data!A2:A200="21-40 years",IF(data!B2:B200="30-70%",IF(data!C2:C200="Moderate (11-30%)",data!D2:D200,0),0),0))</f>
        <v>1898.0542406137627</v>
      </c>
      <c r="F11" s="23">
        <f>E11/($K$20+$M$20)</f>
        <v>2.597382108712634E-3</v>
      </c>
      <c r="G11" s="10">
        <f t="array" ref="G11">SUM(IF(data!A2:A200="21-40 years",IF(data!B2:B200="30-70%",IF(data!C2:C200="Severe (31-50%)",data!D2:D200,0),0),0))</f>
        <v>806.78759651634437</v>
      </c>
      <c r="H11" s="23">
        <f>G11/($K$20+$M$20)</f>
        <v>1.1040441436727326E-3</v>
      </c>
      <c r="I11" s="10">
        <f t="array" ref="I11">SUM(IF(data!A2:A200="21-40 years",IF(data!B2:B200="30-70%",IF(data!C2:C200="Very Severe (&gt;50%)",data!D2:D200,0),0),0))</f>
        <v>11324.38329755441</v>
      </c>
      <c r="J11" s="23">
        <f>I11/($K$20+$M$20)</f>
        <v>1.5496791366594799E-2</v>
      </c>
      <c r="K11" s="11">
        <f>SUM(C11,E11,G11,I11)</f>
        <v>17808.975331818649</v>
      </c>
      <c r="L11" s="29">
        <f>K11/($K$20+$M$20)</f>
        <v>2.4370596430591276E-2</v>
      </c>
      <c r="M11" s="31">
        <f t="array" ref="M11">SUM(IF(data!A2:A200="21-40 years",IF(data!B2:B200="30-70%",IF(data!C2:C200="No Attack",data!D2:D200,0),0),0))</f>
        <v>6551.4437932523597</v>
      </c>
      <c r="N11" s="25">
        <f>M11/($K$20+$M$20)</f>
        <v>8.9652879937338094E-3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s="8" customFormat="1">
      <c r="A12" s="41"/>
      <c r="B12" s="9" t="s">
        <v>5</v>
      </c>
      <c r="C12" s="10">
        <f t="array" ref="C12">SUM(IF(data!A2:A200="21-40 years",IF(data!B2:B200="&gt;70%",IF(data!C2:C200="Light (&lt;11%)",data!D2:D200,0),0),0))</f>
        <v>3191.4433086475215</v>
      </c>
      <c r="D12" s="23">
        <f>C12/($K$20+$M$20)</f>
        <v>4.367313416802689E-3</v>
      </c>
      <c r="E12" s="10">
        <f t="array" ref="E12">SUM(IF(data!A2:A200="21-40 years",IF(data!B2:B200="&gt;70%",IF(data!C2:C200="Moderate (11-30%)",data!D2:D200,0),0),0))</f>
        <v>2076.7547580229179</v>
      </c>
      <c r="F12" s="23">
        <f>E12/($K$20+$M$20)</f>
        <v>2.841923869851209E-3</v>
      </c>
      <c r="G12" s="10">
        <f t="array" ref="G12">SUM(IF(data!A2:A200="21-40 years",IF(data!B2:B200="&gt;70%",IF(data!C2:C200="Severe (31-50%)",data!D2:D200,0),0),0))</f>
        <v>838.13257783832626</v>
      </c>
      <c r="H12" s="23">
        <f>G12/($K$20+$M$20)</f>
        <v>1.1469380146388861E-3</v>
      </c>
      <c r="I12" s="10">
        <f t="array" ref="I12">SUM(IF(data!A2:A200="21-40 years",IF(data!B2:B200="&gt;70%",IF(data!C2:C200="Very Severe (&gt;50%)",data!D2:D200,0),0),0))</f>
        <v>8911.1568027654266</v>
      </c>
      <c r="J12" s="23">
        <f>I12/($K$20+$M$20)</f>
        <v>1.2194424559727711E-2</v>
      </c>
      <c r="K12" s="11">
        <f>SUM(C12,E12,G12,I12)</f>
        <v>15017.487447274192</v>
      </c>
      <c r="L12" s="29">
        <f>K12/($K$20+$M$20)</f>
        <v>2.0550599861020494E-2</v>
      </c>
      <c r="M12" s="31">
        <f t="array" ref="M12">SUM(IF(data!A2:A200="21-40 years",IF(data!B2:B200="&gt;70%",IF(data!C2:C200="No Attack",data!D2:D200,0),0),0))</f>
        <v>4565.3636200161236</v>
      </c>
      <c r="N12" s="25">
        <f>M12/($K$20+$M$20)</f>
        <v>6.247447271350356E-3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s="8" customFormat="1" ht="4.05" customHeight="1">
      <c r="A13" s="16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6"/>
      <c r="N13" s="19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 s="8" customFormat="1">
      <c r="A14" s="42" t="s">
        <v>13</v>
      </c>
      <c r="B14" s="9" t="s">
        <v>11</v>
      </c>
      <c r="C14" s="10">
        <f t="array" ref="C14">SUM(IF(data!A2:A200="41-60 years",IF(data!B2:B200="30-70%",IF(data!C2:C200="Light (&lt;11%)",data!D2:D200,0),0),0))</f>
        <v>154.36724574991007</v>
      </c>
      <c r="D14" s="23">
        <f>C14/($K$20+$M$20)</f>
        <v>2.1124302651772992E-4</v>
      </c>
      <c r="E14" s="10">
        <f t="array" ref="E14">SUM(IF(data!A2:A200="41-60 years",IF(data!B2:B200="30-70%",IF(data!C2:C200="Moderate (11-30%)",data!D2:D200,0),0),0))</f>
        <v>460.35225783881413</v>
      </c>
      <c r="F14" s="23">
        <f>E14/($K$20+$M$20)</f>
        <v>6.2996656925323226E-4</v>
      </c>
      <c r="G14" s="10">
        <f t="array" ref="G14">SUM(IF(data!A2:A200="41-60 years",IF(data!B2:B200="30-70%",IF(data!C2:C200="Severe (31-50%)",data!D2:D200,0),0),0))</f>
        <v>228.23060707182103</v>
      </c>
      <c r="H14" s="23">
        <f>G14/($K$20+$M$20)</f>
        <v>3.1232094572665117E-4</v>
      </c>
      <c r="I14" s="10">
        <f t="array" ref="I14">SUM(IF(data!A2:A200="41-60 years",IF(data!B2:B200="30-70%",IF(data!C2:C200="Very Severe (&gt;50%)",data!D2:D200,0),0),0))</f>
        <v>1915.2263028065818</v>
      </c>
      <c r="J14" s="23">
        <f>I14/($K$20+$M$20)</f>
        <v>2.6208811247865403E-3</v>
      </c>
      <c r="K14" s="11">
        <f>SUM(C14,E14,G14,I14)</f>
        <v>2758.1764134671271</v>
      </c>
      <c r="L14" s="29">
        <f>K14/($K$20+$M$20)</f>
        <v>3.7744116662841538E-3</v>
      </c>
      <c r="M14" s="31">
        <f t="array" ref="M14">SUM(IF(data!A2:A200="41-60 years",IF(data!B2:B200="30-70%",IF(data!C2:C200="No Attack",data!D2:D200,0),0),0))</f>
        <v>1217.6413911588977</v>
      </c>
      <c r="N14" s="25">
        <f>M14/($K$20+$M$20)</f>
        <v>1.6662748074056015E-3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s="8" customFormat="1">
      <c r="A15" s="41"/>
      <c r="B15" s="9" t="s">
        <v>5</v>
      </c>
      <c r="C15" s="10">
        <f t="array" ref="C15">SUM(IF(data!A2:A200="41-60 years",IF(data!B2:B200="&gt;70%",IF(data!C2:C200="Light (&lt;11%)",data!D2:D200,0),0),0))</f>
        <v>248.29926338620896</v>
      </c>
      <c r="D15" s="23">
        <f>C15/($K$20+$M$20)</f>
        <v>3.3978379043441797E-4</v>
      </c>
      <c r="E15" s="10">
        <f t="array" ref="E15">SUM(IF(data!A2:A200="41-60 years",IF(data!B2:B200="&gt;70%",IF(data!C2:C200="Moderate (11-30%)",data!D2:D200,0),0),0))</f>
        <v>415.26796585138811</v>
      </c>
      <c r="F15" s="23">
        <f>E15/($K$20+$M$20)</f>
        <v>5.682712125629776E-4</v>
      </c>
      <c r="G15" s="10">
        <f t="array" ref="G15">SUM(IF(data!A2:A200="41-60 years",IF(data!B2:B200="&gt;70%",IF(data!C2:C200="Severe (31-50%)",data!D2:D200,0),0),0))</f>
        <v>162.26810174129901</v>
      </c>
      <c r="H15" s="23">
        <f>G15/($K$20+$M$20)</f>
        <v>2.2205491037038141E-4</v>
      </c>
      <c r="I15" s="10">
        <f t="array" ref="I15">SUM(IF(data!A2:A200="41-60 years",IF(data!B2:B200="&gt;70%",IF(data!C2:C200="Very Severe (&gt;50%)",data!D2:D200,0),0),0))</f>
        <v>3517.2580355936716</v>
      </c>
      <c r="J15" s="23">
        <f>I15/($K$20+$M$20)</f>
        <v>4.8131728260951074E-3</v>
      </c>
      <c r="K15" s="11">
        <f>SUM(C15,E15,G15,I15)</f>
        <v>4343.0933665725679</v>
      </c>
      <c r="L15" s="29">
        <f>K15/($K$20+$M$20)</f>
        <v>5.9432827394628844E-3</v>
      </c>
      <c r="M15" s="31">
        <f t="array" ref="M15">SUM(IF(data!A2:A200="41-60 years",IF(data!B2:B200="&gt;70%",IF(data!C2:C200="No Attack",data!D2:D200,0),0),0))</f>
        <v>1191.0214386713692</v>
      </c>
      <c r="N15" s="25">
        <f>M15/($K$20+$M$20)</f>
        <v>1.6298468767140483E-3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s="8" customFormat="1" ht="4.05" customHeight="1">
      <c r="A16" s="20"/>
      <c r="B16" s="18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6"/>
      <c r="N16" s="19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s="8" customFormat="1">
      <c r="A17" s="42" t="s">
        <v>4</v>
      </c>
      <c r="B17" s="9" t="s">
        <v>11</v>
      </c>
      <c r="C17" s="10">
        <f t="array" ref="C17">SUM(IF(data!A2:A200="&gt;60 years",IF(data!B2:B200="30-70%",IF(data!C2:C200="Light (&lt;11%)",data!D2:D200,0),0),0))</f>
        <v>2281.0925440334518</v>
      </c>
      <c r="D17" s="23">
        <f>C17/($K$20+$M$20)</f>
        <v>3.1215488132069311E-3</v>
      </c>
      <c r="E17" s="10">
        <f t="array" ref="E17">SUM(IF(data!A2:A200="&gt;60 years",IF(data!B2:B200="30-70%",IF(data!C2:C200="Moderate (11-30%)",data!D2:D200,0),0),0))</f>
        <v>3572.1239960741441</v>
      </c>
      <c r="F17" s="23">
        <f>E17/($K$20+$M$20)</f>
        <v>4.8882538543818608E-3</v>
      </c>
      <c r="G17" s="10">
        <f t="array" ref="G17">SUM(IF(data!A2:A200="&gt;60 years",IF(data!B2:B200="30-70%",IF(data!C2:C200="Severe (31-50%)",data!D2:D200,0),0),0))</f>
        <v>4892.9878182101183</v>
      </c>
      <c r="H17" s="23">
        <f>G17/($K$20+$M$20)</f>
        <v>6.6957828418318568E-3</v>
      </c>
      <c r="I17" s="10">
        <f t="array" ref="I17">SUM(IF(data!A2:A200="&gt;60 years",IF(data!B2:B200="30-70%",IF(data!C2:C200="Very Severe (&gt;50%)",data!D2:D200,0),0),0))</f>
        <v>286459.79089321487</v>
      </c>
      <c r="J17" s="23">
        <f>I17/($K$20+$M$20)</f>
        <v>0.39200435889071378</v>
      </c>
      <c r="K17" s="11">
        <f>SUM(C17,E17,G17,I17)</f>
        <v>297205.99525153259</v>
      </c>
      <c r="L17" s="29">
        <f>K17/($K$20+$M$20)</f>
        <v>0.40670994440013442</v>
      </c>
      <c r="M17" s="31">
        <f t="array" ref="M17">SUM(IF(data!A2:A200="&gt;60 years",IF(data!B2:B200="30-70%",IF(data!C2:C200="No Attack",data!D2:D200,0),0),0))</f>
        <v>14560.465180980811</v>
      </c>
      <c r="N17" s="25">
        <f>M17/($K$20+$M$20)</f>
        <v>1.9925190200772915E-2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s="8" customFormat="1">
      <c r="A18" s="41"/>
      <c r="B18" s="9" t="s">
        <v>5</v>
      </c>
      <c r="C18" s="10">
        <f t="array" ref="C18">SUM(IF(data!A2:A200="&gt;60 years",IF(data!B2:B200="&gt;70%",IF(data!C2:C200="Light (&lt;11%)",data!D2:D200,0),0),0))</f>
        <v>2018.3760701388296</v>
      </c>
      <c r="D18" s="23">
        <f>C18/($K$20+$M$20)</f>
        <v>2.7620358686573036E-3</v>
      </c>
      <c r="E18" s="10">
        <f t="array" ref="E18">SUM(IF(data!A2:A200="&gt;60 years",IF(data!B2:B200="&gt;70%",IF(data!C2:C200="Moderate (11-30%)",data!D2:D200,0),0),0))</f>
        <v>2826.2490463775102</v>
      </c>
      <c r="F18" s="23">
        <f>E18/($K$20+$M$20)</f>
        <v>3.8675652943686799E-3</v>
      </c>
      <c r="G18" s="10">
        <f t="array" ref="G18">SUM(IF(data!A2:A200="&gt;60 years",IF(data!B2:B200="&gt;70%",IF(data!C2:C200="Severe (31-50%)",data!D2:D200,0),0),0))</f>
        <v>3838.0529483315686</v>
      </c>
      <c r="H18" s="23">
        <f>G18/($K$20+$M$20)</f>
        <v>5.2521628976549212E-3</v>
      </c>
      <c r="I18" s="10">
        <f t="array" ref="I18">SUM(IF(data!A2:A200="&gt;60 years",IF(data!B2:B200="&gt;70%",IF(data!C2:C200="Very Severe (&gt;50%)",data!D2:D200,0),0),0))</f>
        <v>349128.61259829416</v>
      </c>
      <c r="J18" s="23">
        <f>I18/($K$20+$M$20)</f>
        <v>0.47776317061900209</v>
      </c>
      <c r="K18" s="11">
        <f>SUM(C18,E18,G18,I18)</f>
        <v>357811.29066314205</v>
      </c>
      <c r="L18" s="29">
        <f>K18/($K$20+$M$20)</f>
        <v>0.48964493467968295</v>
      </c>
      <c r="M18" s="31">
        <f t="array" ref="M18">SUM(IF(data!A2:A200="&gt;60 years",IF(data!B2:B200="&gt;70%",IF(data!C2:C200="No Attack",data!D2:D200,0),0),0))</f>
        <v>7725.6930532673578</v>
      </c>
      <c r="N18" s="25">
        <f>M18/($K$20+$M$20)</f>
        <v>1.057218307284691E-2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s="8" customFormat="1" ht="4.05" customHeight="1">
      <c r="A19" s="20"/>
      <c r="B19" s="18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6"/>
      <c r="N19" s="19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ht="15" thickBot="1">
      <c r="A20" s="21" t="s">
        <v>20</v>
      </c>
      <c r="B20" s="22"/>
      <c r="C20" s="27">
        <f>SUM(C11:C18)</f>
        <v>11673.328629090054</v>
      </c>
      <c r="D20" s="26">
        <f>C20/($K$20+$M$20)</f>
        <v>1.5974303727230185E-2</v>
      </c>
      <c r="E20" s="27">
        <f>SUM(E11:E18)</f>
        <v>11248.802264778536</v>
      </c>
      <c r="F20" s="26">
        <f>E20/($K$20+$M$20)</f>
        <v>1.5393362909130593E-2</v>
      </c>
      <c r="G20" s="27">
        <f>SUM(G11:G18)</f>
        <v>10766.459649709477</v>
      </c>
      <c r="H20" s="26">
        <f>G20/($K$20+$M$20)</f>
        <v>1.4733303753895428E-2</v>
      </c>
      <c r="I20" s="27">
        <f>SUM(I11:I18)</f>
        <v>661256.42793022911</v>
      </c>
      <c r="J20" s="26">
        <f>I20/($K$20+$M$20)</f>
        <v>0.90489279938692002</v>
      </c>
      <c r="K20" s="27">
        <f>SUM(K11:K18)</f>
        <v>694945.01847380726</v>
      </c>
      <c r="L20" s="30">
        <f>SUM(L11:L18)</f>
        <v>0.9509937697771762</v>
      </c>
      <c r="M20" s="32">
        <f>SUM(M11:M18)</f>
        <v>35811.628477346916</v>
      </c>
      <c r="N20" s="24">
        <f>SUM(N11:N18)</f>
        <v>4.9006230222823639E-2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3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3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3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3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3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3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3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3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3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3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3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3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:3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:3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:3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:3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:3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:3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:3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:3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:3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:3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:3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:3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:3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:3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:3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:3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:3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:3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:3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:3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:3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:3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:3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:3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:3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:3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:3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:3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:3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:3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:3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:3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:3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:3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:3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:3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:3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:3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:3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:3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:3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:3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:3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:3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:3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:3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:3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:3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:3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:3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:3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:3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:3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:3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:3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: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:3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:3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:3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:3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:3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:3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:3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:3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:3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:3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:3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:3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:3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:3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:3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:3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:3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:3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:3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:3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:3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:3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:3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:3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:3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:3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:3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:3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:3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:3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:3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:3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:3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:3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:3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:3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:3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:3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:3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:3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:3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:3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:3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:3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:3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:3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:3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:3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:3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:3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:3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:3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:3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:3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:3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:3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:3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:3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:3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:3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:3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:3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:3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:3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:3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:3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:3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:3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:3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:3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:3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:3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:3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:3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:3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:3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:3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:3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:3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:3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:3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:3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:3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:3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:3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:3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:3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:3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:3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:3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:3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:3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:3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:3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:3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:3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:3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:3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:3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: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:3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:3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:3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:3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:3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:3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:3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:3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:3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:3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:3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:3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:3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:3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:3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:3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:3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:3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:3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:3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:3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:3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:3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</sheetData>
  <mergeCells count="12">
    <mergeCell ref="A17:A18"/>
    <mergeCell ref="C9:D9"/>
    <mergeCell ref="E9:F9"/>
    <mergeCell ref="G9:H9"/>
    <mergeCell ref="I9:J9"/>
    <mergeCell ref="A8:L8"/>
    <mergeCell ref="M8:N8"/>
    <mergeCell ref="A9:B9"/>
    <mergeCell ref="A11:A12"/>
    <mergeCell ref="A14:A15"/>
    <mergeCell ref="K9:L9"/>
    <mergeCell ref="M9:N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3"/>
  <sheetViews>
    <sheetView workbookViewId="0">
      <selection sqref="A1:D123"/>
    </sheetView>
  </sheetViews>
  <sheetFormatPr defaultColWidth="16.33203125" defaultRowHeight="14.4"/>
  <sheetData>
    <row r="1" spans="1:4">
      <c r="A1" s="50" t="s">
        <v>0</v>
      </c>
      <c r="B1" s="50" t="s">
        <v>1</v>
      </c>
      <c r="C1" s="50" t="s">
        <v>2</v>
      </c>
      <c r="D1" s="50" t="s">
        <v>3</v>
      </c>
    </row>
    <row r="2" spans="1:4">
      <c r="A2" s="51" t="s">
        <v>22</v>
      </c>
      <c r="B2" s="51" t="s">
        <v>5</v>
      </c>
      <c r="C2" s="51" t="s">
        <v>6</v>
      </c>
      <c r="D2" s="52">
        <v>696.20515497069948</v>
      </c>
    </row>
    <row r="3" spans="1:4">
      <c r="A3" s="51" t="s">
        <v>22</v>
      </c>
      <c r="B3" s="51" t="s">
        <v>5</v>
      </c>
      <c r="C3" s="51" t="s">
        <v>6</v>
      </c>
      <c r="D3" s="52">
        <v>3927.5652576261018</v>
      </c>
    </row>
    <row r="4" spans="1:4">
      <c r="A4" s="51" t="s">
        <v>22</v>
      </c>
      <c r="B4" s="51" t="s">
        <v>5</v>
      </c>
      <c r="C4" s="51" t="s">
        <v>6</v>
      </c>
      <c r="D4" s="52">
        <v>443.43265302018</v>
      </c>
    </row>
    <row r="5" spans="1:4" ht="28.8">
      <c r="A5" s="51" t="s">
        <v>22</v>
      </c>
      <c r="B5" s="51" t="s">
        <v>5</v>
      </c>
      <c r="C5" s="51" t="s">
        <v>7</v>
      </c>
      <c r="D5" s="52">
        <v>568.18221505851079</v>
      </c>
    </row>
    <row r="6" spans="1:4" ht="28.8">
      <c r="A6" s="51" t="s">
        <v>22</v>
      </c>
      <c r="B6" s="51" t="s">
        <v>5</v>
      </c>
      <c r="C6" s="51" t="s">
        <v>7</v>
      </c>
      <c r="D6" s="52">
        <v>2678.0138312664617</v>
      </c>
    </row>
    <row r="7" spans="1:4" ht="28.8">
      <c r="A7" s="51" t="s">
        <v>22</v>
      </c>
      <c r="B7" s="51" t="s">
        <v>5</v>
      </c>
      <c r="C7" s="51" t="s">
        <v>7</v>
      </c>
      <c r="D7" s="52">
        <v>115.96406303070398</v>
      </c>
    </row>
    <row r="8" spans="1:4">
      <c r="A8" s="51" t="s">
        <v>22</v>
      </c>
      <c r="B8" s="51" t="s">
        <v>5</v>
      </c>
      <c r="C8" s="51" t="s">
        <v>8</v>
      </c>
      <c r="D8" s="52">
        <v>1608.2887646759855</v>
      </c>
    </row>
    <row r="9" spans="1:4">
      <c r="A9" s="51" t="s">
        <v>22</v>
      </c>
      <c r="B9" s="51" t="s">
        <v>5</v>
      </c>
      <c r="C9" s="51" t="s">
        <v>8</v>
      </c>
      <c r="D9" s="52">
        <v>196.97560216993816</v>
      </c>
    </row>
    <row r="10" spans="1:4">
      <c r="A10" s="51" t="s">
        <v>22</v>
      </c>
      <c r="B10" s="51" t="s">
        <v>5</v>
      </c>
      <c r="C10" s="51" t="s">
        <v>8</v>
      </c>
      <c r="D10" s="52">
        <v>1207.8176698346463</v>
      </c>
    </row>
    <row r="11" spans="1:4">
      <c r="A11" s="51" t="s">
        <v>22</v>
      </c>
      <c r="B11" s="51" t="s">
        <v>5</v>
      </c>
      <c r="C11" s="51" t="s">
        <v>8</v>
      </c>
      <c r="D11" s="52">
        <v>1082.4285841739311</v>
      </c>
    </row>
    <row r="12" spans="1:4">
      <c r="A12" s="51" t="s">
        <v>22</v>
      </c>
      <c r="B12" s="51" t="s">
        <v>5</v>
      </c>
      <c r="C12" s="51" t="s">
        <v>9</v>
      </c>
      <c r="D12" s="52">
        <v>159.92407259641664</v>
      </c>
    </row>
    <row r="13" spans="1:4">
      <c r="A13" s="51" t="s">
        <v>22</v>
      </c>
      <c r="B13" s="51" t="s">
        <v>5</v>
      </c>
      <c r="C13" s="51" t="s">
        <v>9</v>
      </c>
      <c r="D13" s="52">
        <v>392.41484399480146</v>
      </c>
    </row>
    <row r="14" spans="1:4">
      <c r="A14" s="51" t="s">
        <v>22</v>
      </c>
      <c r="B14" s="51" t="s">
        <v>5</v>
      </c>
      <c r="C14" s="51" t="s">
        <v>9</v>
      </c>
      <c r="D14" s="52">
        <v>13.201748990074634</v>
      </c>
    </row>
    <row r="15" spans="1:4" ht="28.8">
      <c r="A15" s="51" t="s">
        <v>22</v>
      </c>
      <c r="B15" s="51" t="s">
        <v>5</v>
      </c>
      <c r="C15" s="51" t="s">
        <v>10</v>
      </c>
      <c r="D15" s="52">
        <v>1213.6542917463075</v>
      </c>
    </row>
    <row r="16" spans="1:4" ht="28.8">
      <c r="A16" s="51" t="s">
        <v>22</v>
      </c>
      <c r="B16" s="51" t="s">
        <v>5</v>
      </c>
      <c r="C16" s="51" t="s">
        <v>10</v>
      </c>
      <c r="D16" s="52">
        <v>2946.4968369386088</v>
      </c>
    </row>
    <row r="17" spans="1:4" ht="28.8">
      <c r="A17" s="51" t="s">
        <v>22</v>
      </c>
      <c r="B17" s="51" t="s">
        <v>5</v>
      </c>
      <c r="C17" s="51" t="s">
        <v>10</v>
      </c>
      <c r="D17" s="52">
        <v>1199.0547880482036</v>
      </c>
    </row>
    <row r="18" spans="1:4">
      <c r="A18" s="51" t="s">
        <v>22</v>
      </c>
      <c r="B18" s="51" t="s">
        <v>11</v>
      </c>
      <c r="C18" s="51" t="s">
        <v>6</v>
      </c>
      <c r="D18" s="52">
        <v>150.18612630767151</v>
      </c>
    </row>
    <row r="19" spans="1:4">
      <c r="A19" s="51" t="s">
        <v>22</v>
      </c>
      <c r="B19" s="51" t="s">
        <v>11</v>
      </c>
      <c r="C19" s="51" t="s">
        <v>6</v>
      </c>
      <c r="D19" s="52">
        <v>2455.0574371162566</v>
      </c>
    </row>
    <row r="20" spans="1:4">
      <c r="A20" s="51" t="s">
        <v>22</v>
      </c>
      <c r="B20" s="51" t="s">
        <v>11</v>
      </c>
      <c r="C20" s="51" t="s">
        <v>6</v>
      </c>
      <c r="D20" s="52">
        <v>367.08465986600788</v>
      </c>
    </row>
    <row r="21" spans="1:4" ht="28.8">
      <c r="A21" s="51" t="s">
        <v>22</v>
      </c>
      <c r="B21" s="51" t="s">
        <v>11</v>
      </c>
      <c r="C21" s="51" t="s">
        <v>7</v>
      </c>
      <c r="D21" s="52">
        <v>55.307346619058308</v>
      </c>
    </row>
    <row r="22" spans="1:4" ht="28.8">
      <c r="A22" s="51" t="s">
        <v>22</v>
      </c>
      <c r="B22" s="51" t="s">
        <v>11</v>
      </c>
      <c r="C22" s="51" t="s">
        <v>7</v>
      </c>
      <c r="D22" s="52">
        <v>1299.3642306815336</v>
      </c>
    </row>
    <row r="23" spans="1:4" ht="28.8">
      <c r="A23" s="51" t="s">
        <v>22</v>
      </c>
      <c r="B23" s="51" t="s">
        <v>11</v>
      </c>
      <c r="C23" s="51" t="s">
        <v>7</v>
      </c>
      <c r="D23" s="52">
        <v>25.894886168494892</v>
      </c>
    </row>
    <row r="24" spans="1:4">
      <c r="A24" s="51" t="s">
        <v>22</v>
      </c>
      <c r="B24" s="51" t="s">
        <v>11</v>
      </c>
      <c r="C24" s="51" t="s">
        <v>8</v>
      </c>
      <c r="D24" s="52">
        <v>1348.1551318279298</v>
      </c>
    </row>
    <row r="25" spans="1:4">
      <c r="A25" s="51" t="s">
        <v>22</v>
      </c>
      <c r="B25" s="51" t="s">
        <v>11</v>
      </c>
      <c r="C25" s="51" t="s">
        <v>8</v>
      </c>
      <c r="D25" s="52">
        <v>439.94042500011415</v>
      </c>
    </row>
    <row r="26" spans="1:4">
      <c r="A26" s="51" t="s">
        <v>22</v>
      </c>
      <c r="B26" s="51" t="s">
        <v>11</v>
      </c>
      <c r="C26" s="51" t="s">
        <v>8</v>
      </c>
      <c r="D26" s="52">
        <v>591.24721703475188</v>
      </c>
    </row>
    <row r="27" spans="1:4">
      <c r="A27" s="51" t="s">
        <v>22</v>
      </c>
      <c r="B27" s="51" t="s">
        <v>11</v>
      </c>
      <c r="C27" s="51" t="s">
        <v>8</v>
      </c>
      <c r="D27" s="52">
        <v>593.06026434613341</v>
      </c>
    </row>
    <row r="28" spans="1:4">
      <c r="A28" s="51" t="s">
        <v>22</v>
      </c>
      <c r="B28" s="51" t="s">
        <v>11</v>
      </c>
      <c r="C28" s="51" t="s">
        <v>9</v>
      </c>
      <c r="D28" s="52">
        <v>18.706266108113471</v>
      </c>
    </row>
    <row r="29" spans="1:4">
      <c r="A29" s="51" t="s">
        <v>22</v>
      </c>
      <c r="B29" s="51" t="s">
        <v>11</v>
      </c>
      <c r="C29" s="51" t="s">
        <v>9</v>
      </c>
      <c r="D29" s="52">
        <v>536.5897156590695</v>
      </c>
    </row>
    <row r="30" spans="1:4">
      <c r="A30" s="51" t="s">
        <v>22</v>
      </c>
      <c r="B30" s="51" t="s">
        <v>11</v>
      </c>
      <c r="C30" s="51" t="s">
        <v>9</v>
      </c>
      <c r="D30" s="52">
        <v>3.5518081296459472</v>
      </c>
    </row>
    <row r="31" spans="1:4" ht="28.8">
      <c r="A31" s="51" t="s">
        <v>22</v>
      </c>
      <c r="B31" s="51" t="s">
        <v>11</v>
      </c>
      <c r="C31" s="51" t="s">
        <v>10</v>
      </c>
      <c r="D31" s="52">
        <v>738.90890781053577</v>
      </c>
    </row>
    <row r="32" spans="1:4" ht="28.8">
      <c r="A32" s="51" t="s">
        <v>22</v>
      </c>
      <c r="B32" s="51" t="s">
        <v>11</v>
      </c>
      <c r="C32" s="51" t="s">
        <v>10</v>
      </c>
      <c r="D32" s="52">
        <v>2413.1461792119671</v>
      </c>
    </row>
    <row r="33" spans="1:4" ht="28.8">
      <c r="A33" s="51" t="s">
        <v>22</v>
      </c>
      <c r="B33" s="51" t="s">
        <v>11</v>
      </c>
      <c r="C33" s="51" t="s">
        <v>10</v>
      </c>
      <c r="D33" s="52">
        <v>1149.0416352611439</v>
      </c>
    </row>
    <row r="34" spans="1:4">
      <c r="A34" s="51" t="s">
        <v>4</v>
      </c>
      <c r="B34" s="51" t="s">
        <v>5</v>
      </c>
      <c r="C34" s="51" t="s">
        <v>6</v>
      </c>
      <c r="D34" s="52">
        <v>137.59640317632352</v>
      </c>
    </row>
    <row r="35" spans="1:4">
      <c r="A35" s="51" t="s">
        <v>4</v>
      </c>
      <c r="B35" s="51" t="s">
        <v>5</v>
      </c>
      <c r="C35" s="51" t="s">
        <v>6</v>
      </c>
      <c r="D35" s="52">
        <v>863.17487618500968</v>
      </c>
    </row>
    <row r="36" spans="1:4">
      <c r="A36" s="51" t="s">
        <v>4</v>
      </c>
      <c r="B36" s="51" t="s">
        <v>5</v>
      </c>
      <c r="C36" s="51" t="s">
        <v>6</v>
      </c>
      <c r="D36" s="52">
        <v>1017.6047907774964</v>
      </c>
    </row>
    <row r="37" spans="1:4" ht="28.8">
      <c r="A37" s="51" t="s">
        <v>4</v>
      </c>
      <c r="B37" s="51" t="s">
        <v>5</v>
      </c>
      <c r="C37" s="51" t="s">
        <v>7</v>
      </c>
      <c r="D37" s="52">
        <v>291.08140726487125</v>
      </c>
    </row>
    <row r="38" spans="1:4" ht="28.8">
      <c r="A38" s="51" t="s">
        <v>4</v>
      </c>
      <c r="B38" s="51" t="s">
        <v>5</v>
      </c>
      <c r="C38" s="51" t="s">
        <v>7</v>
      </c>
      <c r="D38" s="52">
        <v>1490.1638605357691</v>
      </c>
    </row>
    <row r="39" spans="1:4" ht="28.8">
      <c r="A39" s="51" t="s">
        <v>4</v>
      </c>
      <c r="B39" s="51" t="s">
        <v>5</v>
      </c>
      <c r="C39" s="51" t="s">
        <v>7</v>
      </c>
      <c r="D39" s="52">
        <v>1045.00377857687</v>
      </c>
    </row>
    <row r="40" spans="1:4">
      <c r="A40" s="51" t="s">
        <v>4</v>
      </c>
      <c r="B40" s="51" t="s">
        <v>5</v>
      </c>
      <c r="C40" s="51" t="s">
        <v>8</v>
      </c>
      <c r="D40" s="52">
        <v>7114.7178854456442</v>
      </c>
    </row>
    <row r="41" spans="1:4">
      <c r="A41" s="51" t="s">
        <v>4</v>
      </c>
      <c r="B41" s="51" t="s">
        <v>5</v>
      </c>
      <c r="C41" s="51" t="s">
        <v>8</v>
      </c>
      <c r="D41" s="52">
        <v>51.89860466900074</v>
      </c>
    </row>
    <row r="42" spans="1:4">
      <c r="A42" s="51" t="s">
        <v>4</v>
      </c>
      <c r="B42" s="51" t="s">
        <v>5</v>
      </c>
      <c r="C42" s="51" t="s">
        <v>8</v>
      </c>
      <c r="D42" s="52">
        <v>143.42324369720708</v>
      </c>
    </row>
    <row r="43" spans="1:4">
      <c r="A43" s="51" t="s">
        <v>4</v>
      </c>
      <c r="B43" s="51" t="s">
        <v>5</v>
      </c>
      <c r="C43" s="51" t="s">
        <v>8</v>
      </c>
      <c r="D43" s="52">
        <v>415.65331945550594</v>
      </c>
    </row>
    <row r="44" spans="1:4">
      <c r="A44" s="51" t="s">
        <v>4</v>
      </c>
      <c r="B44" s="51" t="s">
        <v>5</v>
      </c>
      <c r="C44" s="51" t="s">
        <v>9</v>
      </c>
      <c r="D44" s="52">
        <v>555.8029499100453</v>
      </c>
    </row>
    <row r="45" spans="1:4">
      <c r="A45" s="51" t="s">
        <v>4</v>
      </c>
      <c r="B45" s="51" t="s">
        <v>5</v>
      </c>
      <c r="C45" s="51" t="s">
        <v>9</v>
      </c>
      <c r="D45" s="52">
        <v>1591.8617434884491</v>
      </c>
    </row>
    <row r="46" spans="1:4">
      <c r="A46" s="51" t="s">
        <v>4</v>
      </c>
      <c r="B46" s="51" t="s">
        <v>5</v>
      </c>
      <c r="C46" s="51" t="s">
        <v>9</v>
      </c>
      <c r="D46" s="52">
        <v>1690.388254933074</v>
      </c>
    </row>
    <row r="47" spans="1:4" ht="28.8">
      <c r="A47" s="51" t="s">
        <v>4</v>
      </c>
      <c r="B47" s="51" t="s">
        <v>5</v>
      </c>
      <c r="C47" s="51" t="s">
        <v>10</v>
      </c>
      <c r="D47" s="52">
        <v>60877.930409128945</v>
      </c>
    </row>
    <row r="48" spans="1:4" ht="28.8">
      <c r="A48" s="51" t="s">
        <v>4</v>
      </c>
      <c r="B48" s="51" t="s">
        <v>5</v>
      </c>
      <c r="C48" s="51" t="s">
        <v>10</v>
      </c>
      <c r="D48" s="52">
        <v>114873.75748185403</v>
      </c>
    </row>
    <row r="49" spans="1:4" ht="28.8">
      <c r="A49" s="51" t="s">
        <v>4</v>
      </c>
      <c r="B49" s="51" t="s">
        <v>5</v>
      </c>
      <c r="C49" s="51" t="s">
        <v>10</v>
      </c>
      <c r="D49" s="52">
        <v>173376.92470731115</v>
      </c>
    </row>
    <row r="50" spans="1:4">
      <c r="A50" s="51" t="s">
        <v>4</v>
      </c>
      <c r="B50" s="51" t="s">
        <v>11</v>
      </c>
      <c r="C50" s="51" t="s">
        <v>6</v>
      </c>
      <c r="D50" s="52">
        <v>130.21446541494524</v>
      </c>
    </row>
    <row r="51" spans="1:4">
      <c r="A51" s="51" t="s">
        <v>4</v>
      </c>
      <c r="B51" s="51" t="s">
        <v>11</v>
      </c>
      <c r="C51" s="51" t="s">
        <v>6</v>
      </c>
      <c r="D51" s="52">
        <v>1115.5827893474438</v>
      </c>
    </row>
    <row r="52" spans="1:4">
      <c r="A52" s="51" t="s">
        <v>4</v>
      </c>
      <c r="B52" s="51" t="s">
        <v>11</v>
      </c>
      <c r="C52" s="51" t="s">
        <v>6</v>
      </c>
      <c r="D52" s="52">
        <v>1035.2952892710628</v>
      </c>
    </row>
    <row r="53" spans="1:4" ht="28.8">
      <c r="A53" s="51" t="s">
        <v>4</v>
      </c>
      <c r="B53" s="51" t="s">
        <v>11</v>
      </c>
      <c r="C53" s="51" t="s">
        <v>7</v>
      </c>
      <c r="D53" s="52">
        <v>330.68857018915384</v>
      </c>
    </row>
    <row r="54" spans="1:4" ht="28.8">
      <c r="A54" s="51" t="s">
        <v>4</v>
      </c>
      <c r="B54" s="51" t="s">
        <v>11</v>
      </c>
      <c r="C54" s="51" t="s">
        <v>7</v>
      </c>
      <c r="D54" s="52">
        <v>1611.5400686464468</v>
      </c>
    </row>
    <row r="55" spans="1:4" ht="28.8">
      <c r="A55" s="51" t="s">
        <v>4</v>
      </c>
      <c r="B55" s="51" t="s">
        <v>11</v>
      </c>
      <c r="C55" s="51" t="s">
        <v>7</v>
      </c>
      <c r="D55" s="52">
        <v>1629.8953572385435</v>
      </c>
    </row>
    <row r="56" spans="1:4">
      <c r="A56" s="51" t="s">
        <v>4</v>
      </c>
      <c r="B56" s="51" t="s">
        <v>11</v>
      </c>
      <c r="C56" s="51" t="s">
        <v>8</v>
      </c>
      <c r="D56" s="52">
        <v>13730.029516330767</v>
      </c>
    </row>
    <row r="57" spans="1:4">
      <c r="A57" s="51" t="s">
        <v>4</v>
      </c>
      <c r="B57" s="51" t="s">
        <v>11</v>
      </c>
      <c r="C57" s="51" t="s">
        <v>8</v>
      </c>
      <c r="D57" s="52">
        <v>56.960023195632736</v>
      </c>
    </row>
    <row r="58" spans="1:4">
      <c r="A58" s="51" t="s">
        <v>4</v>
      </c>
      <c r="B58" s="51" t="s">
        <v>11</v>
      </c>
      <c r="C58" s="51" t="s">
        <v>8</v>
      </c>
      <c r="D58" s="52">
        <v>381.08989672368102</v>
      </c>
    </row>
    <row r="59" spans="1:4">
      <c r="A59" s="51" t="s">
        <v>4</v>
      </c>
      <c r="B59" s="51" t="s">
        <v>11</v>
      </c>
      <c r="C59" s="51" t="s">
        <v>8</v>
      </c>
      <c r="D59" s="52">
        <v>392.38574473073032</v>
      </c>
    </row>
    <row r="60" spans="1:4">
      <c r="A60" s="51" t="s">
        <v>4</v>
      </c>
      <c r="B60" s="51" t="s">
        <v>11</v>
      </c>
      <c r="C60" s="51" t="s">
        <v>9</v>
      </c>
      <c r="D60" s="52">
        <v>694.69792356395453</v>
      </c>
    </row>
    <row r="61" spans="1:4">
      <c r="A61" s="51" t="s">
        <v>4</v>
      </c>
      <c r="B61" s="51" t="s">
        <v>11</v>
      </c>
      <c r="C61" s="51" t="s">
        <v>9</v>
      </c>
      <c r="D61" s="52">
        <v>2265.7769202876616</v>
      </c>
    </row>
    <row r="62" spans="1:4">
      <c r="A62" s="51" t="s">
        <v>4</v>
      </c>
      <c r="B62" s="51" t="s">
        <v>11</v>
      </c>
      <c r="C62" s="51" t="s">
        <v>9</v>
      </c>
      <c r="D62" s="52">
        <v>1932.5129743585021</v>
      </c>
    </row>
    <row r="63" spans="1:4" ht="28.8">
      <c r="A63" s="51" t="s">
        <v>4</v>
      </c>
      <c r="B63" s="51" t="s">
        <v>11</v>
      </c>
      <c r="C63" s="51" t="s">
        <v>10</v>
      </c>
      <c r="D63" s="52">
        <v>63893.905834925157</v>
      </c>
    </row>
    <row r="64" spans="1:4" ht="28.8">
      <c r="A64" s="51" t="s">
        <v>4</v>
      </c>
      <c r="B64" s="51" t="s">
        <v>11</v>
      </c>
      <c r="C64" s="51" t="s">
        <v>10</v>
      </c>
      <c r="D64" s="52">
        <v>90356.111753113451</v>
      </c>
    </row>
    <row r="65" spans="1:4" ht="28.8">
      <c r="A65" s="51" t="s">
        <v>4</v>
      </c>
      <c r="B65" s="51" t="s">
        <v>11</v>
      </c>
      <c r="C65" s="51" t="s">
        <v>10</v>
      </c>
      <c r="D65" s="52">
        <v>132209.77330517623</v>
      </c>
    </row>
    <row r="66" spans="1:4">
      <c r="A66" s="51" t="s">
        <v>12</v>
      </c>
      <c r="B66" s="51" t="s">
        <v>5</v>
      </c>
      <c r="C66" s="51" t="s">
        <v>6</v>
      </c>
      <c r="D66" s="52">
        <v>106.67690382535243</v>
      </c>
    </row>
    <row r="67" spans="1:4">
      <c r="A67" s="51" t="s">
        <v>12</v>
      </c>
      <c r="B67" s="51" t="s">
        <v>5</v>
      </c>
      <c r="C67" s="51" t="s">
        <v>6</v>
      </c>
      <c r="D67" s="52">
        <v>2994.4873835661551</v>
      </c>
    </row>
    <row r="68" spans="1:4">
      <c r="A68" s="51" t="s">
        <v>12</v>
      </c>
      <c r="B68" s="51" t="s">
        <v>5</v>
      </c>
      <c r="C68" s="51" t="s">
        <v>6</v>
      </c>
      <c r="D68" s="52">
        <v>90.279021256014133</v>
      </c>
    </row>
    <row r="69" spans="1:4" ht="28.8">
      <c r="A69" s="51" t="s">
        <v>12</v>
      </c>
      <c r="B69" s="51" t="s">
        <v>5</v>
      </c>
      <c r="C69" s="51" t="s">
        <v>7</v>
      </c>
      <c r="D69" s="52">
        <v>312.25511371127908</v>
      </c>
    </row>
    <row r="70" spans="1:4" ht="28.8">
      <c r="A70" s="51" t="s">
        <v>12</v>
      </c>
      <c r="B70" s="51" t="s">
        <v>5</v>
      </c>
      <c r="C70" s="51" t="s">
        <v>7</v>
      </c>
      <c r="D70" s="52">
        <v>1691.4734558987718</v>
      </c>
    </row>
    <row r="71" spans="1:4" ht="28.8">
      <c r="A71" s="51" t="s">
        <v>12</v>
      </c>
      <c r="B71" s="51" t="s">
        <v>5</v>
      </c>
      <c r="C71" s="51" t="s">
        <v>7</v>
      </c>
      <c r="D71" s="52">
        <v>73.026188412866958</v>
      </c>
    </row>
    <row r="72" spans="1:4">
      <c r="A72" s="51" t="s">
        <v>12</v>
      </c>
      <c r="B72" s="51" t="s">
        <v>5</v>
      </c>
      <c r="C72" s="51" t="s">
        <v>8</v>
      </c>
      <c r="D72" s="52">
        <v>2722.2405376698903</v>
      </c>
    </row>
    <row r="73" spans="1:4">
      <c r="A73" s="51" t="s">
        <v>12</v>
      </c>
      <c r="B73" s="51" t="s">
        <v>5</v>
      </c>
      <c r="C73" s="51" t="s">
        <v>8</v>
      </c>
      <c r="D73" s="52">
        <v>227.4499571221406</v>
      </c>
    </row>
    <row r="74" spans="1:4">
      <c r="A74" s="51" t="s">
        <v>12</v>
      </c>
      <c r="B74" s="51" t="s">
        <v>5</v>
      </c>
      <c r="C74" s="51" t="s">
        <v>8</v>
      </c>
      <c r="D74" s="52">
        <v>1293.0799385403366</v>
      </c>
    </row>
    <row r="75" spans="1:4">
      <c r="A75" s="51" t="s">
        <v>12</v>
      </c>
      <c r="B75" s="51" t="s">
        <v>5</v>
      </c>
      <c r="C75" s="51" t="s">
        <v>8</v>
      </c>
      <c r="D75" s="52">
        <v>322.59318668375653</v>
      </c>
    </row>
    <row r="76" spans="1:4">
      <c r="A76" s="51" t="s">
        <v>12</v>
      </c>
      <c r="B76" s="51" t="s">
        <v>5</v>
      </c>
      <c r="C76" s="51" t="s">
        <v>9</v>
      </c>
      <c r="D76" s="52">
        <v>359.5674801264401</v>
      </c>
    </row>
    <row r="77" spans="1:4">
      <c r="A77" s="51" t="s">
        <v>12</v>
      </c>
      <c r="B77" s="51" t="s">
        <v>5</v>
      </c>
      <c r="C77" s="51" t="s">
        <v>9</v>
      </c>
      <c r="D77" s="52">
        <v>409.81226809933298</v>
      </c>
    </row>
    <row r="78" spans="1:4">
      <c r="A78" s="51" t="s">
        <v>12</v>
      </c>
      <c r="B78" s="51" t="s">
        <v>5</v>
      </c>
      <c r="C78" s="51" t="s">
        <v>9</v>
      </c>
      <c r="D78" s="52">
        <v>68.752829612553228</v>
      </c>
    </row>
    <row r="79" spans="1:4" ht="28.8">
      <c r="A79" s="51" t="s">
        <v>12</v>
      </c>
      <c r="B79" s="51" t="s">
        <v>5</v>
      </c>
      <c r="C79" s="51" t="s">
        <v>10</v>
      </c>
      <c r="D79" s="52">
        <v>3183.4517525028855</v>
      </c>
    </row>
    <row r="80" spans="1:4" ht="28.8">
      <c r="A80" s="51" t="s">
        <v>12</v>
      </c>
      <c r="B80" s="51" t="s">
        <v>5</v>
      </c>
      <c r="C80" s="51" t="s">
        <v>10</v>
      </c>
      <c r="D80" s="52">
        <v>2686.7298505011572</v>
      </c>
    </row>
    <row r="81" spans="1:4" ht="28.8">
      <c r="A81" s="51" t="s">
        <v>12</v>
      </c>
      <c r="B81" s="51" t="s">
        <v>5</v>
      </c>
      <c r="C81" s="51" t="s">
        <v>10</v>
      </c>
      <c r="D81" s="52">
        <v>3040.9751997613835</v>
      </c>
    </row>
    <row r="82" spans="1:4">
      <c r="A82" s="51" t="s">
        <v>12</v>
      </c>
      <c r="B82" s="51" t="s">
        <v>11</v>
      </c>
      <c r="C82" s="51" t="s">
        <v>6</v>
      </c>
      <c r="D82" s="52">
        <v>335.97384245533863</v>
      </c>
    </row>
    <row r="83" spans="1:4">
      <c r="A83" s="51" t="s">
        <v>12</v>
      </c>
      <c r="B83" s="51" t="s">
        <v>11</v>
      </c>
      <c r="C83" s="51" t="s">
        <v>6</v>
      </c>
      <c r="D83" s="52">
        <v>3244.2678503542033</v>
      </c>
    </row>
    <row r="84" spans="1:4">
      <c r="A84" s="51" t="s">
        <v>12</v>
      </c>
      <c r="B84" s="51" t="s">
        <v>11</v>
      </c>
      <c r="C84" s="51" t="s">
        <v>6</v>
      </c>
      <c r="D84" s="52">
        <v>199.50850432459211</v>
      </c>
    </row>
    <row r="85" spans="1:4" ht="28.8">
      <c r="A85" s="51" t="s">
        <v>12</v>
      </c>
      <c r="B85" s="51" t="s">
        <v>11</v>
      </c>
      <c r="C85" s="51" t="s">
        <v>7</v>
      </c>
      <c r="D85" s="52">
        <v>267.1481908386051</v>
      </c>
    </row>
    <row r="86" spans="1:4" ht="28.8">
      <c r="A86" s="51" t="s">
        <v>12</v>
      </c>
      <c r="B86" s="51" t="s">
        <v>11</v>
      </c>
      <c r="C86" s="51" t="s">
        <v>7</v>
      </c>
      <c r="D86" s="52">
        <v>1387.1690017026306</v>
      </c>
    </row>
    <row r="87" spans="1:4" ht="28.8">
      <c r="A87" s="51" t="s">
        <v>12</v>
      </c>
      <c r="B87" s="51" t="s">
        <v>11</v>
      </c>
      <c r="C87" s="51" t="s">
        <v>7</v>
      </c>
      <c r="D87" s="52">
        <v>243.73704807252702</v>
      </c>
    </row>
    <row r="88" spans="1:4">
      <c r="A88" s="51" t="s">
        <v>12</v>
      </c>
      <c r="B88" s="51" t="s">
        <v>11</v>
      </c>
      <c r="C88" s="51" t="s">
        <v>8</v>
      </c>
      <c r="D88" s="52">
        <v>4447.246210657815</v>
      </c>
    </row>
    <row r="89" spans="1:4">
      <c r="A89" s="51" t="s">
        <v>12</v>
      </c>
      <c r="B89" s="51" t="s">
        <v>11</v>
      </c>
      <c r="C89" s="51" t="s">
        <v>8</v>
      </c>
      <c r="D89" s="52">
        <v>319.26950554573722</v>
      </c>
    </row>
    <row r="90" spans="1:4">
      <c r="A90" s="51" t="s">
        <v>12</v>
      </c>
      <c r="B90" s="51" t="s">
        <v>11</v>
      </c>
      <c r="C90" s="51" t="s">
        <v>8</v>
      </c>
      <c r="D90" s="52">
        <v>1285.1021398487192</v>
      </c>
    </row>
    <row r="91" spans="1:4">
      <c r="A91" s="51" t="s">
        <v>12</v>
      </c>
      <c r="B91" s="51" t="s">
        <v>11</v>
      </c>
      <c r="C91" s="51" t="s">
        <v>8</v>
      </c>
      <c r="D91" s="52">
        <v>499.82593720008867</v>
      </c>
    </row>
    <row r="92" spans="1:4">
      <c r="A92" s="51" t="s">
        <v>12</v>
      </c>
      <c r="B92" s="51" t="s">
        <v>11</v>
      </c>
      <c r="C92" s="51" t="s">
        <v>9</v>
      </c>
      <c r="D92" s="52">
        <v>175.29529826275939</v>
      </c>
    </row>
    <row r="93" spans="1:4">
      <c r="A93" s="51" t="s">
        <v>12</v>
      </c>
      <c r="B93" s="51" t="s">
        <v>11</v>
      </c>
      <c r="C93" s="51" t="s">
        <v>9</v>
      </c>
      <c r="D93" s="52">
        <v>449.29623922483455</v>
      </c>
    </row>
    <row r="94" spans="1:4">
      <c r="A94" s="51" t="s">
        <v>12</v>
      </c>
      <c r="B94" s="51" t="s">
        <v>11</v>
      </c>
      <c r="C94" s="51" t="s">
        <v>9</v>
      </c>
      <c r="D94" s="52">
        <v>182.19605902875034</v>
      </c>
    </row>
    <row r="95" spans="1:4" ht="28.8">
      <c r="A95" s="51" t="s">
        <v>12</v>
      </c>
      <c r="B95" s="51" t="s">
        <v>11</v>
      </c>
      <c r="C95" s="51" t="s">
        <v>10</v>
      </c>
      <c r="D95" s="52">
        <v>4269.7696996257991</v>
      </c>
    </row>
    <row r="96" spans="1:4" ht="28.8">
      <c r="A96" s="51" t="s">
        <v>12</v>
      </c>
      <c r="B96" s="51" t="s">
        <v>11</v>
      </c>
      <c r="C96" s="51" t="s">
        <v>10</v>
      </c>
      <c r="D96" s="52">
        <v>3376.0455012652105</v>
      </c>
    </row>
    <row r="97" spans="1:4" ht="28.8">
      <c r="A97" s="51" t="s">
        <v>12</v>
      </c>
      <c r="B97" s="51" t="s">
        <v>11</v>
      </c>
      <c r="C97" s="51" t="s">
        <v>10</v>
      </c>
      <c r="D97" s="52">
        <v>3678.5680966634009</v>
      </c>
    </row>
    <row r="98" spans="1:4">
      <c r="A98" s="51" t="s">
        <v>13</v>
      </c>
      <c r="B98" s="51" t="s">
        <v>5</v>
      </c>
      <c r="C98" s="51" t="s">
        <v>6</v>
      </c>
      <c r="D98" s="52">
        <v>0.22711065800559285</v>
      </c>
    </row>
    <row r="99" spans="1:4">
      <c r="A99" s="51" t="s">
        <v>13</v>
      </c>
      <c r="B99" s="51" t="s">
        <v>5</v>
      </c>
      <c r="C99" s="51" t="s">
        <v>6</v>
      </c>
      <c r="D99" s="52">
        <v>86.6863361085463</v>
      </c>
    </row>
    <row r="100" spans="1:4">
      <c r="A100" s="51" t="s">
        <v>13</v>
      </c>
      <c r="B100" s="51" t="s">
        <v>5</v>
      </c>
      <c r="C100" s="51" t="s">
        <v>6</v>
      </c>
      <c r="D100" s="52">
        <v>161.38581661965705</v>
      </c>
    </row>
    <row r="101" spans="1:4" ht="28.8">
      <c r="A101" s="51" t="s">
        <v>13</v>
      </c>
      <c r="B101" s="51" t="s">
        <v>5</v>
      </c>
      <c r="C101" s="51" t="s">
        <v>7</v>
      </c>
      <c r="D101" s="52">
        <v>6.1980338312505712</v>
      </c>
    </row>
    <row r="102" spans="1:4" ht="28.8">
      <c r="A102" s="51" t="s">
        <v>13</v>
      </c>
      <c r="B102" s="51" t="s">
        <v>5</v>
      </c>
      <c r="C102" s="51" t="s">
        <v>7</v>
      </c>
      <c r="D102" s="52">
        <v>409.06993202013751</v>
      </c>
    </row>
    <row r="103" spans="1:4">
      <c r="A103" s="51" t="s">
        <v>13</v>
      </c>
      <c r="B103" s="51" t="s">
        <v>5</v>
      </c>
      <c r="C103" s="51" t="s">
        <v>8</v>
      </c>
      <c r="D103" s="52">
        <v>1151.0891120130834</v>
      </c>
    </row>
    <row r="104" spans="1:4">
      <c r="A104" s="51" t="s">
        <v>13</v>
      </c>
      <c r="B104" s="51" t="s">
        <v>5</v>
      </c>
      <c r="C104" s="51" t="s">
        <v>8</v>
      </c>
      <c r="D104" s="52">
        <v>39.93232665828566</v>
      </c>
    </row>
    <row r="105" spans="1:4">
      <c r="A105" s="51" t="s">
        <v>13</v>
      </c>
      <c r="B105" s="51" t="s">
        <v>5</v>
      </c>
      <c r="C105" s="51" t="s">
        <v>9</v>
      </c>
      <c r="D105" s="52">
        <v>19.908439594434761</v>
      </c>
    </row>
    <row r="106" spans="1:4">
      <c r="A106" s="51" t="s">
        <v>13</v>
      </c>
      <c r="B106" s="51" t="s">
        <v>5</v>
      </c>
      <c r="C106" s="51" t="s">
        <v>9</v>
      </c>
      <c r="D106" s="52">
        <v>142.35966214686425</v>
      </c>
    </row>
    <row r="107" spans="1:4" ht="28.8">
      <c r="A107" s="51" t="s">
        <v>13</v>
      </c>
      <c r="B107" s="51" t="s">
        <v>5</v>
      </c>
      <c r="C107" s="51" t="s">
        <v>10</v>
      </c>
      <c r="D107" s="52">
        <v>723.35680685406783</v>
      </c>
    </row>
    <row r="108" spans="1:4" ht="28.8">
      <c r="A108" s="51" t="s">
        <v>13</v>
      </c>
      <c r="B108" s="51" t="s">
        <v>5</v>
      </c>
      <c r="C108" s="51" t="s">
        <v>10</v>
      </c>
      <c r="D108" s="52">
        <v>1260.8768462856108</v>
      </c>
    </row>
    <row r="109" spans="1:4" ht="28.8">
      <c r="A109" s="51" t="s">
        <v>13</v>
      </c>
      <c r="B109" s="51" t="s">
        <v>5</v>
      </c>
      <c r="C109" s="51" t="s">
        <v>10</v>
      </c>
      <c r="D109" s="52">
        <v>1533.0243824539932</v>
      </c>
    </row>
    <row r="110" spans="1:4">
      <c r="A110" s="51" t="s">
        <v>13</v>
      </c>
      <c r="B110" s="51" t="s">
        <v>11</v>
      </c>
      <c r="C110" s="51" t="s">
        <v>6</v>
      </c>
      <c r="D110" s="52">
        <v>17.21969621848082</v>
      </c>
    </row>
    <row r="111" spans="1:4">
      <c r="A111" s="51" t="s">
        <v>13</v>
      </c>
      <c r="B111" s="51" t="s">
        <v>11</v>
      </c>
      <c r="C111" s="51" t="s">
        <v>6</v>
      </c>
      <c r="D111" s="52">
        <v>137.14754953142926</v>
      </c>
    </row>
    <row r="112" spans="1:4" ht="28.8">
      <c r="A112" s="51" t="s">
        <v>13</v>
      </c>
      <c r="B112" s="51" t="s">
        <v>11</v>
      </c>
      <c r="C112" s="51" t="s">
        <v>7</v>
      </c>
      <c r="D112" s="52">
        <v>9.35887476450619</v>
      </c>
    </row>
    <row r="113" spans="1:4" ht="28.8">
      <c r="A113" s="51" t="s">
        <v>13</v>
      </c>
      <c r="B113" s="51" t="s">
        <v>11</v>
      </c>
      <c r="C113" s="51" t="s">
        <v>7</v>
      </c>
      <c r="D113" s="52">
        <v>370.94750573037862</v>
      </c>
    </row>
    <row r="114" spans="1:4" ht="28.8">
      <c r="A114" s="51" t="s">
        <v>13</v>
      </c>
      <c r="B114" s="51" t="s">
        <v>11</v>
      </c>
      <c r="C114" s="51" t="s">
        <v>7</v>
      </c>
      <c r="D114" s="52">
        <v>80.04587734392932</v>
      </c>
    </row>
    <row r="115" spans="1:4">
      <c r="A115" s="51" t="s">
        <v>13</v>
      </c>
      <c r="B115" s="51" t="s">
        <v>11</v>
      </c>
      <c r="C115" s="51" t="s">
        <v>8</v>
      </c>
      <c r="D115" s="52">
        <v>1117.7245989902372</v>
      </c>
    </row>
    <row r="116" spans="1:4">
      <c r="A116" s="51" t="s">
        <v>13</v>
      </c>
      <c r="B116" s="51" t="s">
        <v>11</v>
      </c>
      <c r="C116" s="51" t="s">
        <v>8</v>
      </c>
      <c r="D116" s="52">
        <v>33.64961266834554</v>
      </c>
    </row>
    <row r="117" spans="1:4">
      <c r="A117" s="51" t="s">
        <v>13</v>
      </c>
      <c r="B117" s="51" t="s">
        <v>11</v>
      </c>
      <c r="C117" s="51" t="s">
        <v>8</v>
      </c>
      <c r="D117" s="52">
        <v>66.267179500315109</v>
      </c>
    </row>
    <row r="118" spans="1:4">
      <c r="A118" s="51" t="s">
        <v>13</v>
      </c>
      <c r="B118" s="51" t="s">
        <v>11</v>
      </c>
      <c r="C118" s="51" t="s">
        <v>9</v>
      </c>
      <c r="D118" s="52">
        <v>30.520142629802749</v>
      </c>
    </row>
    <row r="119" spans="1:4">
      <c r="A119" s="51" t="s">
        <v>13</v>
      </c>
      <c r="B119" s="51" t="s">
        <v>11</v>
      </c>
      <c r="C119" s="51" t="s">
        <v>9</v>
      </c>
      <c r="D119" s="52">
        <v>26.171567233335459</v>
      </c>
    </row>
    <row r="120" spans="1:4">
      <c r="A120" s="51" t="s">
        <v>13</v>
      </c>
      <c r="B120" s="51" t="s">
        <v>11</v>
      </c>
      <c r="C120" s="51" t="s">
        <v>9</v>
      </c>
      <c r="D120" s="52">
        <v>171.53889720868281</v>
      </c>
    </row>
    <row r="121" spans="1:4" ht="28.8">
      <c r="A121" s="51" t="s">
        <v>13</v>
      </c>
      <c r="B121" s="51" t="s">
        <v>11</v>
      </c>
      <c r="C121" s="51" t="s">
        <v>10</v>
      </c>
      <c r="D121" s="52">
        <v>500.963561528426</v>
      </c>
    </row>
    <row r="122" spans="1:4" ht="28.8">
      <c r="A122" s="51" t="s">
        <v>13</v>
      </c>
      <c r="B122" s="51" t="s">
        <v>11</v>
      </c>
      <c r="C122" s="51" t="s">
        <v>10</v>
      </c>
      <c r="D122" s="52">
        <v>749.98687971150059</v>
      </c>
    </row>
    <row r="123" spans="1:4" ht="28.8">
      <c r="A123" s="51" t="s">
        <v>13</v>
      </c>
      <c r="B123" s="51" t="s">
        <v>11</v>
      </c>
      <c r="C123" s="51" t="s">
        <v>10</v>
      </c>
      <c r="D123" s="52">
        <v>664.27586156665529</v>
      </c>
    </row>
  </sheetData>
  <sortState ref="A2:D96">
    <sortCondition ref="A2:A96"/>
    <sortCondition ref="B2:B9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DJA</vt:lpstr>
      <vt:lpstr>data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TouchPad</dc:creator>
  <cp:lastModifiedBy>TouchPad</cp:lastModifiedBy>
  <dcterms:created xsi:type="dcterms:W3CDTF">2012-07-24T18:37:49Z</dcterms:created>
  <dcterms:modified xsi:type="dcterms:W3CDTF">2012-08-15T15:04:18Z</dcterms:modified>
</cp:coreProperties>
</file>